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ftergood/Desktop/website downloads/"/>
    </mc:Choice>
  </mc:AlternateContent>
  <xr:revisionPtr revIDLastSave="0" documentId="8_{AA8DFB3C-53D6-8A4E-9077-955429D0966B}" xr6:coauthVersionLast="47" xr6:coauthVersionMax="47" xr10:uidLastSave="{00000000-0000-0000-0000-000000000000}"/>
  <bookViews>
    <workbookView xWindow="340" yWindow="540" windowWidth="15020" windowHeight="10640" xr2:uid="{2942898A-6492-4C9A-A79A-4D05A7EF42AA}"/>
  </bookViews>
  <sheets>
    <sheet name="Sheet1" sheetId="1" r:id="rId1"/>
  </sheets>
  <definedNames>
    <definedName name="_xlnm.Print_Area" localSheetId="0">Sheet1!$A$1:$K$19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6" i="1"/>
  <c r="C5" i="1"/>
  <c r="I11" i="1"/>
  <c r="I13" i="1"/>
  <c r="I8" i="1"/>
  <c r="A24" i="1" l="1"/>
  <c r="A22" i="1"/>
  <c r="J6" i="1"/>
  <c r="J11" i="1"/>
  <c r="H5" i="1"/>
  <c r="H11" i="1"/>
  <c r="J5" i="1"/>
  <c r="K11" i="1"/>
  <c r="K5" i="1"/>
  <c r="G11" i="1"/>
  <c r="C13" i="1" l="1"/>
  <c r="C14" i="1" s="1"/>
  <c r="C16" i="1" s="1"/>
  <c r="C12" i="1" l="1"/>
  <c r="C15" i="1" l="1"/>
</calcChain>
</file>

<file path=xl/sharedStrings.xml><?xml version="1.0" encoding="utf-8"?>
<sst xmlns="http://schemas.openxmlformats.org/spreadsheetml/2006/main" count="48" uniqueCount="47">
  <si>
    <t>Name</t>
  </si>
  <si>
    <t>Value</t>
  </si>
  <si>
    <t>Symbol</t>
  </si>
  <si>
    <t>Length</t>
  </si>
  <si>
    <t>internal D</t>
  </si>
  <si>
    <t>pressure</t>
  </si>
  <si>
    <t>Mass flow rate</t>
  </si>
  <si>
    <t>MW power feed</t>
  </si>
  <si>
    <t>Density</t>
  </si>
  <si>
    <t>m/km</t>
  </si>
  <si>
    <t>Units</t>
  </si>
  <si>
    <t>Ratio</t>
  </si>
  <si>
    <t>Pa/bar</t>
  </si>
  <si>
    <t>s/d</t>
  </si>
  <si>
    <t>pressure drop</t>
  </si>
  <si>
    <t>friction factor</t>
  </si>
  <si>
    <r>
      <t xml:space="preserve">f </t>
    </r>
    <r>
      <rPr>
        <vertAlign val="subscript"/>
        <sz val="10"/>
        <color theme="1"/>
        <rFont val="Calibri"/>
        <family val="2"/>
        <scheme val="minor"/>
      </rPr>
      <t>D</t>
    </r>
  </si>
  <si>
    <t xml:space="preserve"> viscosity</t>
  </si>
  <si>
    <t>[µ]  µPa-s</t>
  </si>
  <si>
    <t>kinematic viscosity</t>
  </si>
  <si>
    <r>
      <t>[</t>
    </r>
    <r>
      <rPr>
        <sz val="11"/>
        <color theme="1"/>
        <rFont val="Calibri"/>
        <family val="2"/>
      </rPr>
      <t>ν]    m2/s</t>
    </r>
  </si>
  <si>
    <t>ν=µ/ρ</t>
  </si>
  <si>
    <t>[ρ]  kg/m3</t>
  </si>
  <si>
    <t>[Pi]   MW</t>
  </si>
  <si>
    <t>[Pr]   bar</t>
  </si>
  <si>
    <t>[D]      m</t>
  </si>
  <si>
    <t>[L]     km</t>
  </si>
  <si>
    <t>[Md]  kg/d</t>
  </si>
  <si>
    <t>Pa/µPa</t>
  </si>
  <si>
    <t>[Pd]    bar</t>
  </si>
  <si>
    <t>Velocity</t>
  </si>
  <si>
    <t>D^5</t>
  </si>
  <si>
    <t>D</t>
  </si>
  <si>
    <t>3km 5MW</t>
  </si>
  <si>
    <t>300km 2.5GW</t>
  </si>
  <si>
    <t>Colebrook NG</t>
  </si>
  <si>
    <t>Jim 06/16/22</t>
  </si>
  <si>
    <t>300km 500MW</t>
  </si>
  <si>
    <t>Reynolds number</t>
  </si>
  <si>
    <t>Re</t>
  </si>
  <si>
    <t xml:space="preserve">[D]        m     </t>
  </si>
  <si>
    <t>[V]     m/s</t>
  </si>
  <si>
    <t>$C$13 &lt;-- ($C$9 * ($C$7)^-1 * (($C$5)/($D$5))^2 * $C$2*$D$2 * ($C$8 * $D$8)^-1) /(2*0.7854^2)</t>
  </si>
  <si>
    <t>Relative roughness</t>
  </si>
  <si>
    <r>
      <t xml:space="preserve">Filename: </t>
    </r>
    <r>
      <rPr>
        <b/>
        <sz val="11"/>
        <color theme="1"/>
        <rFont val="Calibri"/>
        <family val="2"/>
        <scheme val="minor"/>
      </rPr>
      <t>Pressure tube V5.xlsx</t>
    </r>
    <r>
      <rPr>
        <sz val="11"/>
        <color theme="1"/>
        <rFont val="Calibri"/>
        <family val="2"/>
        <scheme val="minor"/>
      </rPr>
      <t xml:space="preserve"> by R.L. Garwin updated 06/20/2022</t>
    </r>
  </si>
  <si>
    <t>"0.02mm"/D</t>
  </si>
  <si>
    <t>A24 &lt;-- (0.8106*$C$9*($C$5/$D$5)^2 * ($C$2*$D$2)) /( ($C$8*$D$8) * $C$7)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</si>
</sst>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E+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11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quotePrefix="1" applyAlignment="1">
      <alignment horizontal="right"/>
    </xf>
    <xf numFmtId="0" fontId="4" fillId="0" borderId="0" xfId="0" applyFont="1" applyAlignment="1">
      <alignment vertical="center"/>
    </xf>
    <xf numFmtId="16" fontId="0" fillId="0" borderId="0" xfId="0" applyNumberFormat="1"/>
    <xf numFmtId="164" fontId="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top"/>
    </xf>
    <xf numFmtId="11" fontId="1" fillId="0" borderId="0" xfId="0" applyNumberFormat="1" applyFont="1" applyAlignment="1">
      <alignment horizontal="center" vertical="top"/>
    </xf>
    <xf numFmtId="11" fontId="1" fillId="0" borderId="0" xfId="0" quotePrefix="1" applyNumberFormat="1" applyFont="1" applyAlignment="1">
      <alignment horizontal="center" vertical="top"/>
    </xf>
    <xf numFmtId="0" fontId="0" fillId="0" borderId="0" xfId="0" quotePrefix="1"/>
    <xf numFmtId="11" fontId="0" fillId="2" borderId="0" xfId="0" applyNumberFormat="1" applyFill="1"/>
    <xf numFmtId="11" fontId="0" fillId="0" borderId="0" xfId="0" applyNumberFormat="1" applyFill="1"/>
    <xf numFmtId="0" fontId="0" fillId="0" borderId="0" xfId="0" applyFill="1"/>
    <xf numFmtId="11" fontId="0" fillId="0" borderId="0" xfId="0" quotePrefix="1" applyNumberFormat="1" applyFill="1" applyAlignment="1">
      <alignment horizontal="center"/>
    </xf>
    <xf numFmtId="0" fontId="0" fillId="0" borderId="0" xfId="0" quotePrefix="1" applyFill="1"/>
    <xf numFmtId="164" fontId="0" fillId="0" borderId="0" xfId="0" quotePrefix="1" applyNumberFormat="1"/>
    <xf numFmtId="164" fontId="0" fillId="0" borderId="0" xfId="0" applyNumberFormat="1" applyFill="1"/>
    <xf numFmtId="11" fontId="0" fillId="3" borderId="0" xfId="0" applyNumberFormat="1" applyFill="1"/>
    <xf numFmtId="0" fontId="0" fillId="0" borderId="0" xfId="0" applyAlignment="1">
      <alignment horizontal="left" vertical="top"/>
    </xf>
    <xf numFmtId="0" fontId="1" fillId="0" borderId="0" xfId="0" applyFont="1"/>
    <xf numFmtId="11" fontId="0" fillId="0" borderId="0" xfId="0" applyNumberFormat="1" applyAlignment="1">
      <alignment horizontal="right"/>
    </xf>
    <xf numFmtId="11" fontId="5" fillId="0" borderId="0" xfId="0" applyNumberFormat="1" applyFont="1" applyFill="1"/>
    <xf numFmtId="11" fontId="0" fillId="3" borderId="0" xfId="0" applyNumberFormat="1" applyFill="1" applyAlignment="1">
      <alignment horizontal="center" vertical="top"/>
    </xf>
    <xf numFmtId="0" fontId="0" fillId="0" borderId="0" xfId="0" quotePrefix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EECA8-8ABE-4EA6-949B-0493BED3D80E}">
  <dimension ref="A1:P24"/>
  <sheetViews>
    <sheetView tabSelected="1" showWhiteSpace="0" view="pageLayout" zoomScaleNormal="100" workbookViewId="0">
      <selection activeCell="I1" sqref="I1:I1048576"/>
    </sheetView>
  </sheetViews>
  <sheetFormatPr baseColWidth="10" defaultColWidth="8.83203125" defaultRowHeight="15" x14ac:dyDescent="0.2"/>
  <cols>
    <col min="1" max="1" width="16.33203125" customWidth="1"/>
    <col min="2" max="2" width="12.33203125" style="1" customWidth="1"/>
    <col min="3" max="3" width="8.83203125" style="2"/>
    <col min="4" max="4" width="10.33203125" style="2" customWidth="1"/>
    <col min="5" max="5" width="6.5" customWidth="1"/>
    <col min="6" max="6" width="6.5" hidden="1" customWidth="1"/>
    <col min="7" max="7" width="9" style="2" customWidth="1"/>
    <col min="8" max="8" width="13" style="2" customWidth="1"/>
    <col min="9" max="9" width="12.6640625" hidden="1" customWidth="1"/>
    <col min="10" max="10" width="12" style="2" bestFit="1" customWidth="1"/>
    <col min="11" max="11" width="11.83203125" style="2" customWidth="1"/>
  </cols>
  <sheetData>
    <row r="1" spans="1:16" s="8" customFormat="1" x14ac:dyDescent="0.2">
      <c r="A1" s="24" t="s">
        <v>0</v>
      </c>
      <c r="B1" s="8" t="s">
        <v>2</v>
      </c>
      <c r="C1" s="9" t="s">
        <v>1</v>
      </c>
      <c r="D1" s="10" t="s">
        <v>11</v>
      </c>
      <c r="E1" s="8" t="s">
        <v>10</v>
      </c>
      <c r="G1" s="10" t="s">
        <v>33</v>
      </c>
      <c r="H1" s="9" t="s">
        <v>37</v>
      </c>
      <c r="I1" s="8" t="s">
        <v>35</v>
      </c>
      <c r="J1" s="9" t="s">
        <v>36</v>
      </c>
      <c r="K1" s="9" t="s">
        <v>34</v>
      </c>
    </row>
    <row r="2" spans="1:16" x14ac:dyDescent="0.2">
      <c r="A2" t="s">
        <v>3</v>
      </c>
      <c r="B2" s="1" t="s">
        <v>26</v>
      </c>
      <c r="C2" s="13">
        <v>300</v>
      </c>
      <c r="D2" s="13">
        <v>1000</v>
      </c>
      <c r="E2" s="14" t="s">
        <v>9</v>
      </c>
      <c r="F2" s="14"/>
      <c r="G2" s="13">
        <v>3</v>
      </c>
      <c r="H2" s="12">
        <v>300</v>
      </c>
      <c r="I2" s="13">
        <v>31.8</v>
      </c>
      <c r="J2" s="13">
        <v>300</v>
      </c>
      <c r="K2" s="13">
        <v>300</v>
      </c>
    </row>
    <row r="3" spans="1:16" x14ac:dyDescent="0.2">
      <c r="A3" t="s">
        <v>4</v>
      </c>
      <c r="B3" s="1" t="s">
        <v>25</v>
      </c>
      <c r="C3" s="13"/>
      <c r="D3" s="13"/>
      <c r="E3" s="14"/>
      <c r="F3" s="14"/>
      <c r="G3" s="13"/>
      <c r="H3" s="12"/>
      <c r="I3" s="13"/>
      <c r="J3" s="13"/>
      <c r="K3" s="13"/>
    </row>
    <row r="4" spans="1:16" x14ac:dyDescent="0.2">
      <c r="A4" t="s">
        <v>5</v>
      </c>
      <c r="B4" s="1" t="s">
        <v>24</v>
      </c>
      <c r="C4" s="13">
        <v>300</v>
      </c>
      <c r="D4" s="13">
        <v>100000</v>
      </c>
      <c r="E4" s="14" t="s">
        <v>12</v>
      </c>
      <c r="F4" s="14"/>
      <c r="G4" s="13">
        <v>300</v>
      </c>
      <c r="H4" s="12">
        <v>300</v>
      </c>
      <c r="I4" s="13">
        <v>68.41</v>
      </c>
      <c r="J4" s="13">
        <v>300</v>
      </c>
      <c r="K4" s="13">
        <v>300</v>
      </c>
    </row>
    <row r="5" spans="1:16" x14ac:dyDescent="0.2">
      <c r="A5" t="s">
        <v>6</v>
      </c>
      <c r="B5" s="1" t="s">
        <v>27</v>
      </c>
      <c r="C5" s="13">
        <f>500*2.5*1000</f>
        <v>1250000</v>
      </c>
      <c r="D5" s="13">
        <v>86400</v>
      </c>
      <c r="E5" s="14" t="s">
        <v>13</v>
      </c>
      <c r="F5" s="14"/>
      <c r="G5" s="13">
        <v>2500</v>
      </c>
      <c r="H5" s="12">
        <f>100*2500</f>
        <v>250000</v>
      </c>
      <c r="I5" s="13">
        <v>12260000</v>
      </c>
      <c r="J5" s="13">
        <f>500*2.5*1000</f>
        <v>1250000</v>
      </c>
      <c r="K5" s="13">
        <f>2500*500</f>
        <v>1250000</v>
      </c>
    </row>
    <row r="6" spans="1:16" x14ac:dyDescent="0.2">
      <c r="A6" t="s">
        <v>7</v>
      </c>
      <c r="B6" s="1" t="s">
        <v>23</v>
      </c>
      <c r="C6" s="13">
        <f>500*5</f>
        <v>2500</v>
      </c>
      <c r="D6" s="13"/>
      <c r="E6" s="14"/>
      <c r="F6" s="14"/>
      <c r="G6" s="13">
        <v>5</v>
      </c>
      <c r="H6" s="12">
        <v>500</v>
      </c>
      <c r="I6" s="13"/>
      <c r="J6" s="13">
        <f>500*5</f>
        <v>2500</v>
      </c>
      <c r="K6" s="13">
        <v>2500</v>
      </c>
    </row>
    <row r="7" spans="1:16" x14ac:dyDescent="0.2">
      <c r="A7" t="s">
        <v>8</v>
      </c>
      <c r="B7" s="3" t="s">
        <v>22</v>
      </c>
      <c r="C7" s="13">
        <v>22.2</v>
      </c>
      <c r="D7" s="13"/>
      <c r="E7" s="14"/>
      <c r="F7" s="14"/>
      <c r="G7" s="13">
        <v>22.15</v>
      </c>
      <c r="H7" s="12">
        <v>22.15</v>
      </c>
      <c r="I7" s="13">
        <v>600</v>
      </c>
      <c r="J7" s="13">
        <v>22.2</v>
      </c>
      <c r="K7" s="13">
        <v>22.15</v>
      </c>
    </row>
    <row r="8" spans="1:16" x14ac:dyDescent="0.2">
      <c r="A8" t="s">
        <v>14</v>
      </c>
      <c r="B8" s="3" t="s">
        <v>29</v>
      </c>
      <c r="C8" s="13">
        <v>100</v>
      </c>
      <c r="D8" s="13">
        <v>100000</v>
      </c>
      <c r="E8" s="14" t="s">
        <v>12</v>
      </c>
      <c r="F8" s="14"/>
      <c r="G8" s="13">
        <v>30</v>
      </c>
      <c r="H8" s="12">
        <v>30</v>
      </c>
      <c r="I8" s="13">
        <f>(82.73--51.71)</f>
        <v>134.44</v>
      </c>
      <c r="J8" s="13">
        <v>100</v>
      </c>
      <c r="K8" s="13">
        <v>30</v>
      </c>
    </row>
    <row r="9" spans="1:16" ht="16" x14ac:dyDescent="0.25">
      <c r="A9" s="19" t="s">
        <v>15</v>
      </c>
      <c r="B9" s="1" t="s">
        <v>16</v>
      </c>
      <c r="C9" s="13">
        <v>7.0000000000000001E-3</v>
      </c>
      <c r="D9" s="13"/>
      <c r="E9" s="14"/>
      <c r="F9" s="14"/>
      <c r="G9" s="19">
        <v>2.1999999999999999E-2</v>
      </c>
      <c r="H9" s="19">
        <v>1.0999999999999999E-2</v>
      </c>
      <c r="I9" s="13">
        <v>8.1899999999999994E-3</v>
      </c>
      <c r="J9" s="19">
        <v>7.0000000000000001E-3</v>
      </c>
      <c r="K9" s="19">
        <v>9.7000000000000003E-3</v>
      </c>
    </row>
    <row r="10" spans="1:16" x14ac:dyDescent="0.2">
      <c r="A10" t="s">
        <v>17</v>
      </c>
      <c r="B10" s="3" t="s">
        <v>18</v>
      </c>
      <c r="C10" s="13">
        <v>9.74</v>
      </c>
      <c r="D10" s="13">
        <v>9.9999999999999995E-7</v>
      </c>
      <c r="E10" s="14" t="s">
        <v>28</v>
      </c>
      <c r="F10" s="14"/>
      <c r="G10" s="13">
        <v>9.74</v>
      </c>
      <c r="H10" s="12">
        <v>9.74</v>
      </c>
      <c r="I10" s="13">
        <v>11.9</v>
      </c>
      <c r="J10" s="13">
        <v>9.74</v>
      </c>
      <c r="K10" s="13">
        <v>9.74</v>
      </c>
    </row>
    <row r="11" spans="1:16" x14ac:dyDescent="0.2">
      <c r="A11" t="s">
        <v>19</v>
      </c>
      <c r="B11" s="1" t="s">
        <v>20</v>
      </c>
      <c r="C11" s="13">
        <f>C10/C7 *0.000001</f>
        <v>4.3873873873873872E-7</v>
      </c>
      <c r="D11" s="15" t="s">
        <v>21</v>
      </c>
      <c r="E11" s="14"/>
      <c r="F11" s="14"/>
      <c r="G11" s="13">
        <f>G10/G7 *0.000001</f>
        <v>4.3972911963882618E-7</v>
      </c>
      <c r="H11" s="12">
        <f>H10/H7 *0.000001</f>
        <v>4.3972911963882618E-7</v>
      </c>
      <c r="I11" s="12">
        <f>(($I$10)/($I$7)) *0.000001</f>
        <v>1.9833333333333332E-8</v>
      </c>
      <c r="J11" s="13">
        <f>J10/J7 *0.000001</f>
        <v>4.3873873873873872E-7</v>
      </c>
      <c r="K11" s="13">
        <f>K10/K7 *0.000001</f>
        <v>4.3972911963882618E-7</v>
      </c>
    </row>
    <row r="12" spans="1:16" x14ac:dyDescent="0.2">
      <c r="A12" t="s">
        <v>30</v>
      </c>
      <c r="B12" s="4" t="s">
        <v>41</v>
      </c>
      <c r="C12" s="13">
        <f>$C$5/($C$7* $D$5 * 0.78544 * $C$14^2)</f>
        <v>10.88307075258189</v>
      </c>
      <c r="D12" s="13"/>
      <c r="E12" s="14"/>
      <c r="F12" s="14"/>
      <c r="G12" s="13">
        <v>7.7528903838175376</v>
      </c>
      <c r="H12" s="13">
        <v>4.0726364315182755</v>
      </c>
      <c r="I12" s="13"/>
      <c r="J12" s="13">
        <v>10.88307075258189</v>
      </c>
      <c r="K12" s="13">
        <v>5.909054875078942</v>
      </c>
      <c r="O12" s="2"/>
      <c r="P12" s="2"/>
    </row>
    <row r="13" spans="1:16" x14ac:dyDescent="0.2">
      <c r="A13" t="s">
        <v>31</v>
      </c>
      <c r="C13" s="13">
        <f>$A$22</f>
        <v>1.6048966547520267E-3</v>
      </c>
      <c r="D13" s="18"/>
      <c r="E13" s="16"/>
      <c r="F13" s="14"/>
      <c r="G13" s="13">
        <v>6.7404624416286332E-10</v>
      </c>
      <c r="H13" s="13">
        <v>3.3702312208143176E-4</v>
      </c>
      <c r="I13" s="13">
        <f>($I$14)^5</f>
        <v>2.6178007504097048E-2</v>
      </c>
      <c r="J13" s="13">
        <v>1.6048966547520267E-3</v>
      </c>
      <c r="K13" s="13">
        <v>7.4298279186133815E-3</v>
      </c>
      <c r="O13" s="2"/>
      <c r="P13" s="2"/>
    </row>
    <row r="14" spans="1:16" x14ac:dyDescent="0.2">
      <c r="A14" s="19" t="s">
        <v>32</v>
      </c>
      <c r="B14" s="20" t="s">
        <v>40</v>
      </c>
      <c r="C14" s="19">
        <f>+$C$13^0.2</f>
        <v>0.27611462740310477</v>
      </c>
      <c r="D14" s="13"/>
      <c r="E14" s="14"/>
      <c r="F14" s="14"/>
      <c r="G14" s="19">
        <v>1.4646637688606929E-2</v>
      </c>
      <c r="H14" s="19">
        <v>0.202084004596467</v>
      </c>
      <c r="I14" s="13">
        <v>0.48259999999999997</v>
      </c>
      <c r="J14" s="19">
        <v>0.27611462740310477</v>
      </c>
      <c r="K14" s="19">
        <v>0.37514205321293115</v>
      </c>
      <c r="O14" s="2"/>
      <c r="P14" s="2"/>
    </row>
    <row r="15" spans="1:16" x14ac:dyDescent="0.2">
      <c r="A15" t="s">
        <v>38</v>
      </c>
      <c r="B15" s="1" t="s">
        <v>39</v>
      </c>
      <c r="C15" s="13">
        <f>$C$12*$C$14/$C$11</f>
        <v>6849121.7221650127</v>
      </c>
      <c r="D15" s="13"/>
      <c r="E15" s="14"/>
      <c r="F15" s="14"/>
      <c r="G15" s="13">
        <v>258235.74427940586</v>
      </c>
      <c r="H15" s="13">
        <v>1871640.1588838729</v>
      </c>
      <c r="I15" s="13">
        <v>32510000</v>
      </c>
      <c r="J15" s="13">
        <v>6849121.7221650127</v>
      </c>
      <c r="K15" s="13">
        <v>5041137.5535141304</v>
      </c>
    </row>
    <row r="16" spans="1:16" x14ac:dyDescent="0.2">
      <c r="A16" t="s">
        <v>43</v>
      </c>
      <c r="B16" s="25" t="s">
        <v>45</v>
      </c>
      <c r="C16" s="22">
        <f>(0.00002)/$C$14</f>
        <v>7.2433685198436214E-5</v>
      </c>
      <c r="G16" s="2">
        <v>1.3655011085279493E-3</v>
      </c>
      <c r="H16" s="2">
        <v>9.8968743419040783E-5</v>
      </c>
      <c r="I16" s="2"/>
      <c r="J16" s="13">
        <v>7.2433685198436214E-5</v>
      </c>
      <c r="K16" s="2">
        <v>5.3313137859934815E-5</v>
      </c>
      <c r="L16" s="23"/>
      <c r="M16" s="21"/>
      <c r="N16" s="19"/>
    </row>
    <row r="17" spans="1:9" x14ac:dyDescent="0.2">
      <c r="F17" s="6"/>
    </row>
    <row r="18" spans="1:9" x14ac:dyDescent="0.2">
      <c r="A18" t="s">
        <v>44</v>
      </c>
    </row>
    <row r="19" spans="1:9" x14ac:dyDescent="0.2">
      <c r="I19" s="2"/>
    </row>
    <row r="21" spans="1:9" x14ac:dyDescent="0.2">
      <c r="A21" s="5" t="s">
        <v>42</v>
      </c>
    </row>
    <row r="22" spans="1:9" x14ac:dyDescent="0.2">
      <c r="A22" s="7">
        <f>+ ($C$9 * ($C$7)^-1 * (($C$5)/($D$5))^2 * $C$2*$D$2 * ($C$8 * $D$8)^-1) /(2*0.7854^2)</f>
        <v>1.6048966547520267E-3</v>
      </c>
      <c r="H22" s="12"/>
    </row>
    <row r="23" spans="1:9" x14ac:dyDescent="0.2">
      <c r="A23" s="11" t="s">
        <v>46</v>
      </c>
    </row>
    <row r="24" spans="1:9" x14ac:dyDescent="0.2">
      <c r="A24" s="17">
        <f>(0.8106*$C$9*($C$5/$D$5)^2*($C$2*$D$2))/(($C$8*$D$8)*$C$7)</f>
        <v>1.6049646108782397E-3</v>
      </c>
    </row>
  </sheetData>
  <printOptions headings="1" gridLines="1"/>
  <pageMargins left="0.7" right="0.7" top="0.75" bottom="0.75" header="0.3" footer="0.3"/>
  <pageSetup orientation="landscape" horizontalDpi="4294967293" verticalDpi="4294967293" r:id="rId1"/>
  <headerFooter>
    <oddHeader xml:space="preserve">&amp;CPressure tube for Deep-Submergence H2 storage
V2 of 06_15_22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</dc:creator>
  <cp:lastModifiedBy>Microsoft Office User</cp:lastModifiedBy>
  <cp:lastPrinted>2022-06-16T01:11:36Z</cp:lastPrinted>
  <dcterms:created xsi:type="dcterms:W3CDTF">2022-06-15T12:54:06Z</dcterms:created>
  <dcterms:modified xsi:type="dcterms:W3CDTF">2022-06-22T20:41:59Z</dcterms:modified>
</cp:coreProperties>
</file>